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itgliederversammlung\"/>
    </mc:Choice>
  </mc:AlternateContent>
  <bookViews>
    <workbookView xWindow="0" yWindow="0" windowWidth="23040" windowHeight="9192" tabRatio="500"/>
  </bookViews>
  <sheets>
    <sheet name="Förderplan 2020" sheetId="1" r:id="rId1"/>
    <sheet name="Tabelle2" sheetId="2" r:id="rId2"/>
    <sheet name="Tabelle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1" i="1" l="1"/>
  <c r="L80" i="1"/>
  <c r="L1048544" i="1" l="1"/>
  <c r="F13" i="2"/>
  <c r="F12" i="2"/>
  <c r="F11" i="2"/>
  <c r="J74" i="1"/>
  <c r="J73" i="1"/>
  <c r="J70" i="1"/>
  <c r="J68" i="1"/>
  <c r="I67" i="1"/>
  <c r="J67" i="1" s="1"/>
  <c r="J66" i="1"/>
  <c r="J65" i="1"/>
  <c r="J60" i="1"/>
  <c r="J59" i="1"/>
  <c r="J58" i="1"/>
  <c r="J56" i="1"/>
  <c r="J55" i="1"/>
  <c r="J51" i="1"/>
  <c r="J50" i="1"/>
  <c r="J49" i="1"/>
  <c r="J48" i="1"/>
  <c r="I47" i="1"/>
  <c r="J47" i="1" s="1"/>
  <c r="J46" i="1"/>
  <c r="J45" i="1"/>
  <c r="I44" i="1"/>
  <c r="J44" i="1" s="1"/>
  <c r="J42" i="1"/>
  <c r="J41" i="1"/>
  <c r="J40" i="1"/>
  <c r="J39" i="1"/>
  <c r="J38" i="1"/>
  <c r="I37" i="1"/>
  <c r="J37" i="1" s="1"/>
  <c r="I36" i="1"/>
  <c r="J36" i="1" s="1"/>
  <c r="I35" i="1"/>
  <c r="J35" i="1" s="1"/>
  <c r="I34" i="1"/>
  <c r="J34" i="1" s="1"/>
  <c r="J32" i="1"/>
  <c r="I31" i="1"/>
  <c r="J31" i="1" s="1"/>
  <c r="J30" i="1"/>
  <c r="J28" i="1"/>
  <c r="J27" i="1"/>
  <c r="J26" i="1"/>
  <c r="J25" i="1"/>
  <c r="J24" i="1"/>
  <c r="I23" i="1"/>
  <c r="J23" i="1" s="1"/>
  <c r="J22" i="1"/>
  <c r="J21" i="1"/>
  <c r="I20" i="1"/>
  <c r="J20" i="1" s="1"/>
  <c r="I19" i="1"/>
  <c r="J19" i="1" s="1"/>
  <c r="I18" i="1"/>
  <c r="J18" i="1" s="1"/>
  <c r="J17" i="1"/>
  <c r="J16" i="1"/>
  <c r="I15" i="1"/>
  <c r="J15" i="1" s="1"/>
  <c r="J14" i="1"/>
  <c r="J13" i="1"/>
  <c r="I12" i="1"/>
  <c r="J12" i="1" s="1"/>
  <c r="I11" i="1"/>
  <c r="J11" i="1" s="1"/>
  <c r="I10" i="1"/>
  <c r="J10" i="1" s="1"/>
  <c r="J9" i="1"/>
  <c r="J8" i="1"/>
  <c r="J7" i="1"/>
  <c r="I6" i="1"/>
  <c r="J6" i="1" s="1"/>
  <c r="I5" i="1"/>
  <c r="J5" i="1" s="1"/>
  <c r="J4" i="1"/>
  <c r="I3" i="1"/>
  <c r="J3" i="1" s="1"/>
  <c r="I2" i="1"/>
  <c r="J2" i="1" l="1"/>
</calcChain>
</file>

<file path=xl/comments1.xml><?xml version="1.0" encoding="utf-8"?>
<comments xmlns="http://schemas.openxmlformats.org/spreadsheetml/2006/main">
  <authors>
    <author/>
  </authors>
  <commentList>
    <comment ref="I36" authorId="0" shapeId="0">
      <text>
        <r>
          <rPr>
            <sz val="11"/>
            <color rgb="FF000000"/>
            <rFont val="Calibri"/>
            <family val="2"/>
            <charset val="1"/>
          </rPr>
          <t>Rest aus 7.2 + 7.5</t>
        </r>
      </text>
    </comment>
    <comment ref="I37" authorId="0" shapeId="0">
      <text>
        <r>
          <rPr>
            <sz val="11"/>
            <color rgb="FF000000"/>
            <rFont val="Calibri"/>
            <family val="2"/>
            <charset val="1"/>
          </rPr>
          <t>Rest aus 7.5</t>
        </r>
      </text>
    </comment>
    <comment ref="D69" authorId="0" shapeId="0">
      <text>
        <r>
          <rPr>
            <sz val="11"/>
            <color rgb="FF000000"/>
            <rFont val="Calibri"/>
            <family val="2"/>
            <charset val="1"/>
          </rPr>
          <t>29.03.19
eingezahlt</t>
        </r>
      </text>
    </comment>
  </commentList>
</comments>
</file>

<file path=xl/sharedStrings.xml><?xml version="1.0" encoding="utf-8"?>
<sst xmlns="http://schemas.openxmlformats.org/spreadsheetml/2006/main" count="206" uniqueCount="189">
  <si>
    <t>Fachbereich</t>
  </si>
  <si>
    <t>Antrag</t>
  </si>
  <si>
    <t>FP 2018</t>
  </si>
  <si>
    <t>abgerufen 2018</t>
  </si>
  <si>
    <t>beantragt 2019</t>
  </si>
  <si>
    <t>Vorschlag 2019</t>
  </si>
  <si>
    <t>Abger. 2019</t>
  </si>
  <si>
    <t>Rest</t>
  </si>
  <si>
    <t xml:space="preserve"> 1.1</t>
  </si>
  <si>
    <t>Repräsentation</t>
  </si>
  <si>
    <t>Außendarstellung, Geschenke</t>
  </si>
  <si>
    <t xml:space="preserve"> 1.2</t>
  </si>
  <si>
    <t>Abiturfeier Sektausschank</t>
  </si>
  <si>
    <t>Mitgliederwerbung</t>
  </si>
  <si>
    <t>1.3</t>
  </si>
  <si>
    <t>Mitgliederversammlung</t>
  </si>
  <si>
    <t>2.1</t>
  </si>
  <si>
    <t>Bibliothek</t>
  </si>
  <si>
    <t>Bücher/Mitgliedschaft</t>
  </si>
  <si>
    <t xml:space="preserve"> 2.2</t>
  </si>
  <si>
    <t>Littera Update</t>
  </si>
  <si>
    <t xml:space="preserve"> 3.1</t>
  </si>
  <si>
    <t>Schulleitung</t>
  </si>
  <si>
    <t>Forum</t>
  </si>
  <si>
    <t xml:space="preserve"> 3.2</t>
  </si>
  <si>
    <t>Gastlehrer Darlehen</t>
  </si>
  <si>
    <t>Gastlehrer MAXX, Fahrkosten, Gebühren</t>
  </si>
  <si>
    <t xml:space="preserve"> 3.3</t>
  </si>
  <si>
    <t xml:space="preserve">Abiturfeier, Buchpreise </t>
  </si>
  <si>
    <t>ACHTUNG</t>
  </si>
  <si>
    <t xml:space="preserve"> 3.4</t>
  </si>
  <si>
    <t>,</t>
  </si>
  <si>
    <t xml:space="preserve"> 3.5</t>
  </si>
  <si>
    <t>LRS Diagnostischer Lerntag</t>
  </si>
  <si>
    <t xml:space="preserve"> 3.6</t>
  </si>
  <si>
    <t>Aktionstag Drogen/Alkohol</t>
  </si>
  <si>
    <t xml:space="preserve"> 3.7</t>
  </si>
  <si>
    <t>Unterstützung Schülervertretung</t>
  </si>
  <si>
    <t xml:space="preserve"> 3.8</t>
  </si>
  <si>
    <t>Solidaritätsfond</t>
  </si>
  <si>
    <t xml:space="preserve"> 4.1</t>
  </si>
  <si>
    <t>Deutsch</t>
  </si>
  <si>
    <t>Leseförderung Klassensätze</t>
  </si>
  <si>
    <t xml:space="preserve"> 4.2</t>
  </si>
  <si>
    <t>Autorenlesung Zeitzeugen</t>
  </si>
  <si>
    <t xml:space="preserve"> 4.4</t>
  </si>
  <si>
    <t>Vorlesewettbewerb Prämien</t>
  </si>
  <si>
    <t xml:space="preserve"> 4.5</t>
  </si>
  <si>
    <t>Lesefuchs, Ersatzbeschaffungen</t>
  </si>
  <si>
    <t xml:space="preserve"> 5.1</t>
  </si>
  <si>
    <t>Allgemein</t>
  </si>
  <si>
    <t>Schülerzeitung "Bildungslücke"</t>
  </si>
  <si>
    <t xml:space="preserve"> 5.2</t>
  </si>
  <si>
    <t>Jugend forscht Wettbewerb, VDI</t>
  </si>
  <si>
    <t xml:space="preserve"> 5.4</t>
  </si>
  <si>
    <t>Jugend debattiert</t>
  </si>
  <si>
    <t xml:space="preserve"> 5.5</t>
  </si>
  <si>
    <t>Bausteinde d. Persönlichkeit Referenten</t>
  </si>
  <si>
    <t xml:space="preserve"> 5.6</t>
  </si>
  <si>
    <t>Schulsänitätsdienst</t>
  </si>
  <si>
    <t xml:space="preserve"> 5.7</t>
  </si>
  <si>
    <t>Verkehrserziehung/Fahrradprojekt</t>
  </si>
  <si>
    <t xml:space="preserve"> 5.8</t>
  </si>
  <si>
    <t>MUN Projekt</t>
  </si>
  <si>
    <t>letztmalig</t>
  </si>
  <si>
    <t xml:space="preserve"> 5.9</t>
  </si>
  <si>
    <t>Methodengruppe Jahrgang 5, E Phase</t>
  </si>
  <si>
    <t xml:space="preserve"> 5.10</t>
  </si>
  <si>
    <t>Werken</t>
  </si>
  <si>
    <t>kein Antrag</t>
  </si>
  <si>
    <t xml:space="preserve"> 5.11</t>
  </si>
  <si>
    <t>Berufsinfotage</t>
  </si>
  <si>
    <t xml:space="preserve"> 5.12</t>
  </si>
  <si>
    <t>Ökowie</t>
  </si>
  <si>
    <t>-</t>
  </si>
  <si>
    <t>20 € pro Schüler</t>
  </si>
  <si>
    <t xml:space="preserve"> 5.13</t>
  </si>
  <si>
    <t>Schulelternbeirat SEB</t>
  </si>
  <si>
    <t>neu</t>
  </si>
  <si>
    <t xml:space="preserve"> 6.1</t>
  </si>
  <si>
    <t>Musik</t>
  </si>
  <si>
    <t>Weihnachtskonzert Fahrkosten</t>
  </si>
  <si>
    <t xml:space="preserve"> 6.2</t>
  </si>
  <si>
    <t>Anschaffung Instrumente</t>
  </si>
  <si>
    <t xml:space="preserve"> 6.3</t>
  </si>
  <si>
    <t>Teilnahme Orchester HR</t>
  </si>
  <si>
    <t xml:space="preserve"> 7.1</t>
  </si>
  <si>
    <t>Sport</t>
  </si>
  <si>
    <t>Kreativ Abende Beleuchtung</t>
  </si>
  <si>
    <t>Achtung</t>
  </si>
  <si>
    <t xml:space="preserve"> 7.2</t>
  </si>
  <si>
    <t>Unterstützung Wettkampfmannschaften</t>
  </si>
  <si>
    <t xml:space="preserve"> 7.3</t>
  </si>
  <si>
    <t>Bewegungskisten, Antrag und zweckgebundene Spende aus 2018</t>
  </si>
  <si>
    <t>2018 nicht abgerufen</t>
  </si>
  <si>
    <t>7.5</t>
  </si>
  <si>
    <t>Sybille</t>
  </si>
  <si>
    <t xml:space="preserve"> 8.1</t>
  </si>
  <si>
    <t>AV Bereich</t>
  </si>
  <si>
    <t>Preisgeld Goldener Luther</t>
  </si>
  <si>
    <t xml:space="preserve"> 8.2</t>
  </si>
  <si>
    <t>Bilderwechsel</t>
  </si>
  <si>
    <t xml:space="preserve"> 8.3</t>
  </si>
  <si>
    <t>Ausstellungseröffnung LK</t>
  </si>
  <si>
    <t xml:space="preserve"> 9.1</t>
  </si>
  <si>
    <t>Nat. Wiss. /Biologie</t>
  </si>
  <si>
    <t>Nawi AG</t>
  </si>
  <si>
    <t>große AG</t>
  </si>
  <si>
    <t xml:space="preserve"> 9.2.1</t>
  </si>
  <si>
    <t>Aufklärungstag</t>
  </si>
  <si>
    <t xml:space="preserve"> 9.2.3</t>
  </si>
  <si>
    <t>Waldtag</t>
  </si>
  <si>
    <t xml:space="preserve"> 9.2.4</t>
  </si>
  <si>
    <t>Erweiterung interaktiver Medien</t>
  </si>
  <si>
    <t xml:space="preserve"> 9.2.5</t>
  </si>
  <si>
    <t>Drogenprävention</t>
  </si>
  <si>
    <t xml:space="preserve"> 9.3.1</t>
  </si>
  <si>
    <t>Schulgarten</t>
  </si>
  <si>
    <t>zweckgebunden</t>
  </si>
  <si>
    <t xml:space="preserve"> 9.4</t>
  </si>
  <si>
    <t>Lego League</t>
  </si>
  <si>
    <t xml:space="preserve"> 9.9</t>
  </si>
  <si>
    <t>Projektfahrten</t>
  </si>
  <si>
    <t xml:space="preserve"> 10.</t>
  </si>
  <si>
    <t>Technik Team</t>
  </si>
  <si>
    <t>Ersatzbeschaffungen</t>
  </si>
  <si>
    <t xml:space="preserve"> 11.1</t>
  </si>
  <si>
    <t>Cambridge Certificate 40 /pro Schüler</t>
  </si>
  <si>
    <t xml:space="preserve"> 11.2</t>
  </si>
  <si>
    <t>Lesungen französisch</t>
  </si>
  <si>
    <t xml:space="preserve"> 11.3</t>
  </si>
  <si>
    <t>DELF 40 /pro Schüler</t>
  </si>
  <si>
    <t xml:space="preserve"> 11.3.1</t>
  </si>
  <si>
    <t>DELF Fahrtkosten</t>
  </si>
  <si>
    <t xml:space="preserve"> 11.4</t>
  </si>
  <si>
    <t>DELE</t>
  </si>
  <si>
    <t>Unvorhergesehenes FK</t>
  </si>
  <si>
    <t xml:space="preserve"> 13.1</t>
  </si>
  <si>
    <t>Ehemaligenfest</t>
  </si>
  <si>
    <t xml:space="preserve"> 14.1</t>
  </si>
  <si>
    <t>Abikommitee</t>
  </si>
  <si>
    <t xml:space="preserve"> 15.1</t>
  </si>
  <si>
    <t>Indienprojekt</t>
  </si>
  <si>
    <t>15.2</t>
  </si>
  <si>
    <t>15.3</t>
  </si>
  <si>
    <t>HOPP Stiftung</t>
  </si>
  <si>
    <t>15.4</t>
  </si>
  <si>
    <t>Cafeteria</t>
  </si>
  <si>
    <t xml:space="preserve"> 16.1</t>
  </si>
  <si>
    <t>Rückstellungen</t>
  </si>
  <si>
    <t>Neu- und Umbau</t>
  </si>
  <si>
    <t>Seifenkisten (Spende 350 € VoBa)</t>
  </si>
  <si>
    <t>Indienprojekt Spende</t>
  </si>
  <si>
    <t>A. u. S. Steinmann Spende Indienproj.</t>
  </si>
  <si>
    <t>S. Woessner u. S. Gaertling Indien</t>
  </si>
  <si>
    <t>W. Lehmann Spende Fachsch. Musik</t>
  </si>
  <si>
    <t>WKT Rimbach Spende Vokalensemble</t>
  </si>
  <si>
    <t>Budget 2019</t>
  </si>
  <si>
    <t>Abgerufen 2019</t>
  </si>
  <si>
    <t>Antrag 2020</t>
  </si>
  <si>
    <t>GEVA Test Beruforientierung</t>
  </si>
  <si>
    <t>kein Jahrgang 12</t>
  </si>
  <si>
    <t>Nistkästen</t>
  </si>
  <si>
    <t xml:space="preserve">Messgeräte </t>
  </si>
  <si>
    <t xml:space="preserve"> 3.2.1.</t>
  </si>
  <si>
    <t>9.12.</t>
  </si>
  <si>
    <t>9.10.</t>
  </si>
  <si>
    <t>9.11.</t>
  </si>
  <si>
    <t>Science Night</t>
  </si>
  <si>
    <t>11,1,1,</t>
  </si>
  <si>
    <t>11.4.1.</t>
  </si>
  <si>
    <t>Spanisch digitale Materialien</t>
  </si>
  <si>
    <t>Fahrtkosten und Prüfungsgebühren</t>
  </si>
  <si>
    <t>8.6.1.</t>
  </si>
  <si>
    <t>Kunst</t>
  </si>
  <si>
    <t>elektrische Töpferscheibe</t>
  </si>
  <si>
    <t xml:space="preserve">neue Flyer etc. </t>
  </si>
  <si>
    <t>??</t>
  </si>
  <si>
    <t>T-Shirts und Medaillen 
Skifreizeit, siehe Mail</t>
  </si>
  <si>
    <t>Antrag bei Voba gestellt</t>
  </si>
  <si>
    <t>Der Vorstand schlägt Info bzgl.
K.O. Tropfen vor</t>
  </si>
  <si>
    <t>Trikost/Bekleidung</t>
  </si>
  <si>
    <t>Französisch Vorlesewettbewerb</t>
  </si>
  <si>
    <t>Info gegeben, in 2021 bitte 
"richtige Bücher"</t>
  </si>
  <si>
    <t>Summe</t>
  </si>
  <si>
    <t>Antrag Herzenswunsch
Sparkasse</t>
  </si>
  <si>
    <t>Veranstaltung inzwischen
deutlich umfangreicher</t>
  </si>
  <si>
    <t>12.</t>
  </si>
  <si>
    <t>genehmigt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</si>
</sst>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[$-407]dd/\ mmm"/>
    <numFmt numFmtId="166" formatCode="#,##0.00\ [$€-407];[Red]\-#,##0.00\ [$€-407]"/>
    <numFmt numFmtId="167" formatCode="#,##0&quot; €&quot;;[Red]\-#,##0&quot; €&quot;"/>
    <numFmt numFmtId="168" formatCode="#,##0.00&quot; €&quot;;[Red]\-#,##0.00&quot; €&quot;"/>
    <numFmt numFmtId="169" formatCode="dd/mm/yy"/>
    <numFmt numFmtId="170" formatCode="[$-407]dd/mm/yyyy"/>
    <numFmt numFmtId="171" formatCode="#,##0.00&quot; €&quot;"/>
  </numFmts>
  <fonts count="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6">
    <xf numFmtId="0" fontId="0" fillId="0" borderId="0" xfId="0"/>
    <xf numFmtId="164" fontId="0" fillId="0" borderId="0" xfId="0" applyNumberFormat="1"/>
    <xf numFmtId="0" fontId="0" fillId="0" borderId="1" xfId="0" applyFont="1" applyBorder="1"/>
    <xf numFmtId="164" fontId="0" fillId="0" borderId="1" xfId="1" applyFont="1" applyBorder="1" applyAlignment="1" applyProtection="1"/>
    <xf numFmtId="165" fontId="0" fillId="0" borderId="1" xfId="0" applyNumberFormat="1" applyFont="1" applyBorder="1"/>
    <xf numFmtId="167" fontId="0" fillId="0" borderId="1" xfId="1" applyNumberFormat="1" applyFont="1" applyBorder="1" applyAlignment="1" applyProtection="1"/>
    <xf numFmtId="168" fontId="0" fillId="0" borderId="1" xfId="1" applyNumberFormat="1" applyFont="1" applyBorder="1" applyAlignment="1" applyProtection="1"/>
    <xf numFmtId="2" fontId="0" fillId="0" borderId="1" xfId="0" applyNumberFormat="1" applyFont="1" applyBorder="1"/>
    <xf numFmtId="0" fontId="0" fillId="0" borderId="1" xfId="0" applyBorder="1"/>
    <xf numFmtId="169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164" fontId="0" fillId="0" borderId="2" xfId="1" applyFont="1" applyBorder="1" applyAlignment="1" applyProtection="1"/>
    <xf numFmtId="0" fontId="0" fillId="0" borderId="2" xfId="0" applyFont="1" applyBorder="1"/>
    <xf numFmtId="166" fontId="0" fillId="0" borderId="2" xfId="0" applyNumberFormat="1" applyBorder="1"/>
    <xf numFmtId="17" fontId="0" fillId="0" borderId="1" xfId="0" applyNumberFormat="1" applyFont="1" applyBorder="1"/>
    <xf numFmtId="16" fontId="0" fillId="0" borderId="1" xfId="0" applyNumberFormat="1" applyFont="1" applyBorder="1"/>
    <xf numFmtId="14" fontId="0" fillId="0" borderId="1" xfId="0" applyNumberFormat="1" applyFont="1" applyBorder="1"/>
    <xf numFmtId="164" fontId="2" fillId="0" borderId="0" xfId="1"/>
    <xf numFmtId="0" fontId="0" fillId="0" borderId="1" xfId="0" applyFont="1" applyBorder="1" applyAlignment="1">
      <alignment horizontal="center"/>
    </xf>
    <xf numFmtId="166" fontId="0" fillId="0" borderId="1" xfId="0" applyNumberFormat="1" applyBorder="1"/>
    <xf numFmtId="8" fontId="0" fillId="0" borderId="1" xfId="0" applyNumberFormat="1" applyBorder="1"/>
    <xf numFmtId="164" fontId="2" fillId="0" borderId="1" xfId="1" applyBorder="1"/>
    <xf numFmtId="6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Border="1"/>
    <xf numFmtId="170" fontId="0" fillId="0" borderId="1" xfId="0" applyNumberFormat="1" applyBorder="1"/>
    <xf numFmtId="171" fontId="0" fillId="0" borderId="1" xfId="1" applyNumberFormat="1" applyFont="1" applyBorder="1" applyAlignment="1" applyProtection="1"/>
    <xf numFmtId="0" fontId="0" fillId="0" borderId="1" xfId="0" applyFont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3" fillId="0" borderId="1" xfId="1" applyFont="1" applyBorder="1"/>
    <xf numFmtId="43" fontId="2" fillId="0" borderId="1" xfId="1" applyNumberFormat="1" applyBorder="1"/>
    <xf numFmtId="164" fontId="4" fillId="0" borderId="1" xfId="1" applyFont="1" applyBorder="1"/>
    <xf numFmtId="164" fontId="0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784860</xdr:colOff>
      <xdr:row>35</xdr:row>
      <xdr:rowOff>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35</xdr:row>
      <xdr:rowOff>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35</xdr:row>
      <xdr:rowOff>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981075</xdr:colOff>
      <xdr:row>34</xdr:row>
      <xdr:rowOff>180975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38671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981075</xdr:colOff>
      <xdr:row>34</xdr:row>
      <xdr:rowOff>180975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38671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981075</xdr:colOff>
      <xdr:row>34</xdr:row>
      <xdr:rowOff>180975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38671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34</xdr:row>
      <xdr:rowOff>144780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39776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784860</xdr:colOff>
      <xdr:row>39</xdr:row>
      <xdr:rowOff>144780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3977640" cy="8054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8544"/>
  <sheetViews>
    <sheetView tabSelected="1" zoomScaleNormal="100" workbookViewId="0">
      <selection activeCell="L1" sqref="L1"/>
    </sheetView>
  </sheetViews>
  <sheetFormatPr baseColWidth="10" defaultColWidth="8.33203125" defaultRowHeight="14.4" x14ac:dyDescent="0.3"/>
  <cols>
    <col min="1" max="1" width="6.88671875" customWidth="1"/>
    <col min="2" max="2" width="15.44140625" customWidth="1"/>
    <col min="3" max="3" width="35.6640625" customWidth="1"/>
    <col min="4" max="4" width="15.33203125" hidden="1" customWidth="1"/>
    <col min="5" max="5" width="14.109375" hidden="1" customWidth="1"/>
    <col min="6" max="6" width="12.109375" hidden="1" customWidth="1"/>
    <col min="7" max="7" width="14.44140625" style="1" hidden="1" customWidth="1"/>
    <col min="8" max="8" width="11" hidden="1" customWidth="1"/>
    <col min="9" max="9" width="12" hidden="1" customWidth="1"/>
    <col min="10" max="10" width="13" hidden="1" customWidth="1"/>
    <col min="11" max="11" width="11.109375" hidden="1" customWidth="1"/>
    <col min="12" max="12" width="18.88671875" style="18" customWidth="1"/>
    <col min="13" max="13" width="25.44140625" hidden="1" customWidth="1"/>
    <col min="1016" max="1018" width="11.5546875" customWidth="1"/>
  </cols>
  <sheetData>
    <row r="1" spans="1:13" x14ac:dyDescent="0.3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/>
      <c r="I1" s="8" t="s">
        <v>6</v>
      </c>
      <c r="J1" s="19" t="s">
        <v>7</v>
      </c>
      <c r="K1" s="8" t="s">
        <v>159</v>
      </c>
      <c r="L1" s="35" t="s">
        <v>188</v>
      </c>
      <c r="M1" s="8"/>
    </row>
    <row r="2" spans="1:13" x14ac:dyDescent="0.3">
      <c r="A2" s="4" t="s">
        <v>8</v>
      </c>
      <c r="B2" s="2" t="s">
        <v>9</v>
      </c>
      <c r="C2" s="2" t="s">
        <v>10</v>
      </c>
      <c r="D2" s="2">
        <v>300</v>
      </c>
      <c r="E2" s="3">
        <v>331.64</v>
      </c>
      <c r="F2" s="3">
        <v>500</v>
      </c>
      <c r="G2" s="3">
        <v>500</v>
      </c>
      <c r="H2" s="2"/>
      <c r="I2" s="20">
        <f>21.45+40+50.61+21.89+81</f>
        <v>214.95</v>
      </c>
      <c r="J2" s="20">
        <f t="shared" ref="J2:J7" si="0">G2-I2</f>
        <v>285.05</v>
      </c>
      <c r="K2" s="21">
        <v>1000</v>
      </c>
      <c r="L2" s="22">
        <v>1000</v>
      </c>
      <c r="M2" s="8" t="s">
        <v>176</v>
      </c>
    </row>
    <row r="3" spans="1:13" x14ac:dyDescent="0.3">
      <c r="A3" s="2" t="s">
        <v>11</v>
      </c>
      <c r="B3" s="2"/>
      <c r="C3" s="2" t="s">
        <v>12</v>
      </c>
      <c r="D3" s="8">
        <v>500</v>
      </c>
      <c r="E3" s="3">
        <v>393.32</v>
      </c>
      <c r="F3" s="3">
        <v>500</v>
      </c>
      <c r="G3" s="3">
        <v>500</v>
      </c>
      <c r="H3" s="2"/>
      <c r="I3" s="20">
        <f>369.47+29.44</f>
        <v>398.91</v>
      </c>
      <c r="J3" s="20">
        <f t="shared" si="0"/>
        <v>101.08999999999997</v>
      </c>
      <c r="K3" s="21">
        <v>500</v>
      </c>
      <c r="L3" s="22">
        <v>500</v>
      </c>
      <c r="M3" s="8"/>
    </row>
    <row r="4" spans="1:13" x14ac:dyDescent="0.3">
      <c r="A4" s="4"/>
      <c r="B4" s="2"/>
      <c r="C4" s="2" t="s">
        <v>13</v>
      </c>
      <c r="D4" s="2"/>
      <c r="E4" s="3"/>
      <c r="F4" s="5">
        <v>1000</v>
      </c>
      <c r="G4" s="3">
        <v>1000</v>
      </c>
      <c r="H4" s="2"/>
      <c r="I4" s="20"/>
      <c r="J4" s="20">
        <f t="shared" si="0"/>
        <v>1000</v>
      </c>
      <c r="K4" s="21">
        <v>500</v>
      </c>
      <c r="L4" s="22">
        <v>500</v>
      </c>
      <c r="M4" s="8"/>
    </row>
    <row r="5" spans="1:13" x14ac:dyDescent="0.3">
      <c r="A5" s="4" t="s">
        <v>14</v>
      </c>
      <c r="B5" s="2"/>
      <c r="C5" s="2" t="s">
        <v>15</v>
      </c>
      <c r="D5" s="2"/>
      <c r="E5" s="3"/>
      <c r="F5" s="5"/>
      <c r="G5" s="3"/>
      <c r="H5" s="2"/>
      <c r="I5" s="20">
        <f>36.24+100.67</f>
        <v>136.91</v>
      </c>
      <c r="J5" s="20">
        <f t="shared" si="0"/>
        <v>-136.91</v>
      </c>
      <c r="K5" s="21">
        <v>200</v>
      </c>
      <c r="L5" s="22">
        <v>200</v>
      </c>
      <c r="M5" s="8"/>
    </row>
    <row r="6" spans="1:13" x14ac:dyDescent="0.3">
      <c r="A6" s="4" t="s">
        <v>16</v>
      </c>
      <c r="B6" s="2" t="s">
        <v>17</v>
      </c>
      <c r="C6" s="2" t="s">
        <v>18</v>
      </c>
      <c r="D6" s="2">
        <v>1000</v>
      </c>
      <c r="E6" s="3">
        <v>169.05</v>
      </c>
      <c r="F6" s="3">
        <v>2000</v>
      </c>
      <c r="G6" s="3">
        <v>900</v>
      </c>
      <c r="H6" s="2"/>
      <c r="I6" s="20">
        <f>55+25+341.78+471.07</f>
        <v>892.84999999999991</v>
      </c>
      <c r="J6" s="20">
        <f t="shared" si="0"/>
        <v>7.1500000000000909</v>
      </c>
      <c r="K6" s="21">
        <v>2000</v>
      </c>
      <c r="L6" s="22">
        <v>1000</v>
      </c>
      <c r="M6" s="8"/>
    </row>
    <row r="7" spans="1:13" x14ac:dyDescent="0.3">
      <c r="A7" s="2" t="s">
        <v>19</v>
      </c>
      <c r="B7" s="2"/>
      <c r="C7" s="2" t="s">
        <v>20</v>
      </c>
      <c r="D7" s="2">
        <v>157.28</v>
      </c>
      <c r="E7" s="3">
        <v>157.28</v>
      </c>
      <c r="F7" s="3">
        <v>160</v>
      </c>
      <c r="G7" s="3">
        <v>160</v>
      </c>
      <c r="H7" s="2"/>
      <c r="I7" s="20"/>
      <c r="J7" s="20">
        <f t="shared" si="0"/>
        <v>160</v>
      </c>
      <c r="K7" s="21">
        <v>160</v>
      </c>
      <c r="L7" s="22">
        <v>160</v>
      </c>
      <c r="M7" s="8"/>
    </row>
    <row r="8" spans="1:13" x14ac:dyDescent="0.3">
      <c r="A8" s="2" t="s">
        <v>21</v>
      </c>
      <c r="B8" s="2" t="s">
        <v>22</v>
      </c>
      <c r="C8" s="2" t="s">
        <v>23</v>
      </c>
      <c r="D8" s="2">
        <v>800</v>
      </c>
      <c r="E8" s="3"/>
      <c r="F8" s="3">
        <v>300</v>
      </c>
      <c r="G8" s="3">
        <v>300</v>
      </c>
      <c r="H8" s="2"/>
      <c r="I8" s="20"/>
      <c r="J8" s="20">
        <f t="shared" ref="J8:J16" si="1">G8-I8</f>
        <v>300</v>
      </c>
      <c r="K8" s="21">
        <v>300</v>
      </c>
      <c r="L8" s="22">
        <v>300</v>
      </c>
      <c r="M8" s="8"/>
    </row>
    <row r="9" spans="1:13" x14ac:dyDescent="0.3">
      <c r="A9" s="2" t="s">
        <v>24</v>
      </c>
      <c r="B9" s="2"/>
      <c r="C9" s="2" t="s">
        <v>25</v>
      </c>
      <c r="D9" s="2">
        <v>1000</v>
      </c>
      <c r="E9" s="3"/>
      <c r="F9" s="3"/>
      <c r="G9" s="3">
        <v>1000</v>
      </c>
      <c r="H9" s="2"/>
      <c r="I9" s="20"/>
      <c r="J9" s="20">
        <f t="shared" si="1"/>
        <v>1000</v>
      </c>
      <c r="K9" s="21">
        <v>1000</v>
      </c>
      <c r="L9" s="22">
        <v>1000</v>
      </c>
      <c r="M9" s="8"/>
    </row>
    <row r="10" spans="1:13" x14ac:dyDescent="0.3">
      <c r="A10" s="2" t="s">
        <v>164</v>
      </c>
      <c r="B10" s="2"/>
      <c r="C10" s="2" t="s">
        <v>26</v>
      </c>
      <c r="D10" s="2">
        <v>1000</v>
      </c>
      <c r="E10" s="3">
        <v>301.7</v>
      </c>
      <c r="F10" s="3">
        <v>1000</v>
      </c>
      <c r="G10" s="3">
        <v>1000</v>
      </c>
      <c r="H10" s="2"/>
      <c r="I10" s="20">
        <f>44.2+44.2+50.4</f>
        <v>138.80000000000001</v>
      </c>
      <c r="J10" s="20">
        <f t="shared" si="1"/>
        <v>861.2</v>
      </c>
      <c r="K10" s="21">
        <v>1000</v>
      </c>
      <c r="L10" s="22">
        <v>1000</v>
      </c>
      <c r="M10" s="8"/>
    </row>
    <row r="11" spans="1:13" x14ac:dyDescent="0.3">
      <c r="A11" s="2" t="s">
        <v>27</v>
      </c>
      <c r="B11" s="2"/>
      <c r="C11" s="2" t="s">
        <v>28</v>
      </c>
      <c r="D11" s="2">
        <v>400</v>
      </c>
      <c r="E11" s="3">
        <v>147.93</v>
      </c>
      <c r="F11" s="3">
        <v>500</v>
      </c>
      <c r="G11" s="3">
        <v>400</v>
      </c>
      <c r="H11" s="2" t="s">
        <v>29</v>
      </c>
      <c r="I11" s="20">
        <f>236.6+28.8+7.35</f>
        <v>272.75</v>
      </c>
      <c r="J11" s="20">
        <f t="shared" si="1"/>
        <v>127.25</v>
      </c>
      <c r="K11" s="21">
        <v>500</v>
      </c>
      <c r="L11" s="22">
        <v>400</v>
      </c>
      <c r="M11" s="8"/>
    </row>
    <row r="12" spans="1:13" x14ac:dyDescent="0.3">
      <c r="A12" s="2" t="s">
        <v>30</v>
      </c>
      <c r="B12" s="2"/>
      <c r="C12" s="2" t="s">
        <v>22</v>
      </c>
      <c r="D12" s="2">
        <v>300</v>
      </c>
      <c r="E12" s="3" t="s">
        <v>31</v>
      </c>
      <c r="F12" s="3">
        <v>500</v>
      </c>
      <c r="G12" s="3">
        <v>250</v>
      </c>
      <c r="H12" s="2"/>
      <c r="I12" s="20">
        <f>21.75+39.79+20.9+15+119.5</f>
        <v>216.94</v>
      </c>
      <c r="J12" s="20">
        <f t="shared" si="1"/>
        <v>33.06</v>
      </c>
      <c r="K12" s="21">
        <v>250</v>
      </c>
      <c r="L12" s="22">
        <v>250</v>
      </c>
      <c r="M12" s="8"/>
    </row>
    <row r="13" spans="1:13" x14ac:dyDescent="0.3">
      <c r="A13" s="2" t="s">
        <v>32</v>
      </c>
      <c r="B13" s="2"/>
      <c r="C13" s="2" t="s">
        <v>33</v>
      </c>
      <c r="D13" s="2">
        <v>150</v>
      </c>
      <c r="E13" s="3"/>
      <c r="F13" s="3">
        <v>150</v>
      </c>
      <c r="G13" s="3">
        <v>150</v>
      </c>
      <c r="H13" s="2"/>
      <c r="I13" s="20"/>
      <c r="J13" s="20">
        <f t="shared" si="1"/>
        <v>150</v>
      </c>
      <c r="K13" s="8"/>
      <c r="L13" s="22">
        <v>150</v>
      </c>
      <c r="M13" s="8"/>
    </row>
    <row r="14" spans="1:13" ht="43.2" x14ac:dyDescent="0.3">
      <c r="A14" s="2" t="s">
        <v>34</v>
      </c>
      <c r="B14" s="2"/>
      <c r="C14" s="2" t="s">
        <v>35</v>
      </c>
      <c r="D14" s="2">
        <v>100</v>
      </c>
      <c r="E14" s="3"/>
      <c r="F14" s="3">
        <v>100</v>
      </c>
      <c r="G14" s="3">
        <v>100</v>
      </c>
      <c r="H14" s="2"/>
      <c r="I14" s="20"/>
      <c r="J14" s="20">
        <f t="shared" si="1"/>
        <v>100</v>
      </c>
      <c r="K14" s="21"/>
      <c r="L14" s="22">
        <v>300</v>
      </c>
      <c r="M14" s="30" t="s">
        <v>180</v>
      </c>
    </row>
    <row r="15" spans="1:13" ht="23.85" customHeight="1" x14ac:dyDescent="0.3">
      <c r="A15" s="2" t="s">
        <v>36</v>
      </c>
      <c r="B15" s="2"/>
      <c r="C15" s="2" t="s">
        <v>37</v>
      </c>
      <c r="D15" s="2">
        <v>350</v>
      </c>
      <c r="E15" s="3">
        <v>272</v>
      </c>
      <c r="F15" s="3">
        <v>350</v>
      </c>
      <c r="G15" s="3">
        <v>350</v>
      </c>
      <c r="H15" s="2"/>
      <c r="I15" s="20">
        <f>137.04+85+75.15+101+23.08</f>
        <v>421.27</v>
      </c>
      <c r="J15" s="20">
        <f t="shared" si="1"/>
        <v>-71.269999999999982</v>
      </c>
      <c r="K15" s="21">
        <v>350</v>
      </c>
      <c r="L15" s="21">
        <v>350</v>
      </c>
      <c r="M15" s="28"/>
    </row>
    <row r="16" spans="1:13" ht="23.85" customHeight="1" x14ac:dyDescent="0.3">
      <c r="A16" s="2" t="s">
        <v>38</v>
      </c>
      <c r="B16" s="2"/>
      <c r="C16" s="2" t="s">
        <v>39</v>
      </c>
      <c r="D16" s="2">
        <v>150</v>
      </c>
      <c r="E16" s="3"/>
      <c r="F16" s="3">
        <v>200</v>
      </c>
      <c r="G16" s="3">
        <v>150</v>
      </c>
      <c r="H16" s="2"/>
      <c r="I16" s="20"/>
      <c r="J16" s="20">
        <f t="shared" si="1"/>
        <v>150</v>
      </c>
      <c r="K16" s="21">
        <v>150</v>
      </c>
      <c r="L16" s="29">
        <v>150</v>
      </c>
      <c r="M16" s="28"/>
    </row>
    <row r="17" spans="1:13" x14ac:dyDescent="0.3">
      <c r="A17" s="2" t="s">
        <v>40</v>
      </c>
      <c r="B17" s="2" t="s">
        <v>41</v>
      </c>
      <c r="C17" s="2" t="s">
        <v>42</v>
      </c>
      <c r="D17" s="2">
        <v>250</v>
      </c>
      <c r="E17" s="3">
        <v>86.97</v>
      </c>
      <c r="F17" s="3">
        <v>300</v>
      </c>
      <c r="G17" s="3">
        <v>250</v>
      </c>
      <c r="H17" s="2"/>
      <c r="I17" s="20">
        <v>209.5</v>
      </c>
      <c r="J17" s="20">
        <f t="shared" ref="J17:J22" si="2">G17-I17</f>
        <v>40.5</v>
      </c>
      <c r="K17" s="21">
        <v>250</v>
      </c>
      <c r="L17" s="22">
        <v>250</v>
      </c>
      <c r="M17" s="8"/>
    </row>
    <row r="18" spans="1:13" x14ac:dyDescent="0.3">
      <c r="A18" s="2" t="s">
        <v>43</v>
      </c>
      <c r="B18" s="2"/>
      <c r="C18" s="2" t="s">
        <v>44</v>
      </c>
      <c r="D18" s="2">
        <v>800</v>
      </c>
      <c r="E18" s="3"/>
      <c r="F18" s="3">
        <v>800</v>
      </c>
      <c r="G18" s="3">
        <v>700</v>
      </c>
      <c r="H18" s="2"/>
      <c r="I18" s="20">
        <f>383.42+350+260+35+90.35-472</f>
        <v>646.77</v>
      </c>
      <c r="J18" s="20">
        <f t="shared" si="2"/>
        <v>53.230000000000018</v>
      </c>
      <c r="K18" s="21">
        <v>800</v>
      </c>
      <c r="L18" s="22">
        <v>800</v>
      </c>
      <c r="M18" s="8"/>
    </row>
    <row r="19" spans="1:13" x14ac:dyDescent="0.3">
      <c r="A19" s="2" t="s">
        <v>45</v>
      </c>
      <c r="B19" s="2"/>
      <c r="C19" s="2" t="s">
        <v>46</v>
      </c>
      <c r="D19" s="2">
        <v>200</v>
      </c>
      <c r="E19" s="3"/>
      <c r="F19" s="3">
        <v>200</v>
      </c>
      <c r="G19" s="3">
        <v>200</v>
      </c>
      <c r="H19" s="2"/>
      <c r="I19" s="20">
        <f>28.05+98.71</f>
        <v>126.75999999999999</v>
      </c>
      <c r="J19" s="20">
        <f t="shared" si="2"/>
        <v>73.240000000000009</v>
      </c>
      <c r="K19" s="21">
        <v>200</v>
      </c>
      <c r="L19" s="22">
        <v>200</v>
      </c>
      <c r="M19" s="8"/>
    </row>
    <row r="20" spans="1:13" x14ac:dyDescent="0.3">
      <c r="A20" s="2" t="s">
        <v>47</v>
      </c>
      <c r="B20" s="2"/>
      <c r="C20" s="2" t="s">
        <v>48</v>
      </c>
      <c r="D20" s="2">
        <v>250</v>
      </c>
      <c r="E20" s="3">
        <v>129.75</v>
      </c>
      <c r="F20" s="3">
        <v>250</v>
      </c>
      <c r="G20" s="3">
        <v>250</v>
      </c>
      <c r="H20" s="2"/>
      <c r="I20" s="20">
        <f>111.94+16.9+219.5</f>
        <v>348.34000000000003</v>
      </c>
      <c r="J20" s="20">
        <f t="shared" si="2"/>
        <v>-98.340000000000032</v>
      </c>
      <c r="K20" s="21">
        <v>250</v>
      </c>
      <c r="L20" s="22">
        <v>250</v>
      </c>
      <c r="M20" s="8"/>
    </row>
    <row r="21" spans="1:13" x14ac:dyDescent="0.3">
      <c r="A21" s="2" t="s">
        <v>49</v>
      </c>
      <c r="B21" s="2" t="s">
        <v>50</v>
      </c>
      <c r="C21" s="2" t="s">
        <v>51</v>
      </c>
      <c r="D21" s="2">
        <v>300</v>
      </c>
      <c r="E21" s="3">
        <v>217</v>
      </c>
      <c r="F21" s="3">
        <v>300</v>
      </c>
      <c r="G21" s="3">
        <v>300</v>
      </c>
      <c r="H21" s="2"/>
      <c r="I21" s="20">
        <v>277</v>
      </c>
      <c r="J21" s="20">
        <f t="shared" si="2"/>
        <v>23</v>
      </c>
      <c r="K21" s="21">
        <v>300</v>
      </c>
      <c r="L21" s="22">
        <v>300</v>
      </c>
      <c r="M21" s="8"/>
    </row>
    <row r="22" spans="1:13" x14ac:dyDescent="0.3">
      <c r="A22" s="2" t="s">
        <v>52</v>
      </c>
      <c r="B22" s="2"/>
      <c r="C22" s="2" t="s">
        <v>53</v>
      </c>
      <c r="D22" s="2">
        <v>1000</v>
      </c>
      <c r="E22" s="3">
        <v>363.91</v>
      </c>
      <c r="F22" s="3">
        <v>1500</v>
      </c>
      <c r="G22" s="3">
        <v>1200</v>
      </c>
      <c r="H22" s="2"/>
      <c r="I22" s="20"/>
      <c r="J22" s="20">
        <f t="shared" si="2"/>
        <v>1200</v>
      </c>
      <c r="K22" s="21">
        <v>1200</v>
      </c>
      <c r="L22" s="22">
        <v>1200</v>
      </c>
      <c r="M22" s="8"/>
    </row>
    <row r="23" spans="1:13" x14ac:dyDescent="0.3">
      <c r="A23" s="2" t="s">
        <v>54</v>
      </c>
      <c r="B23" s="2"/>
      <c r="C23" s="2" t="s">
        <v>55</v>
      </c>
      <c r="D23" s="2">
        <v>400</v>
      </c>
      <c r="E23" s="3">
        <v>155.6</v>
      </c>
      <c r="F23" s="3">
        <v>400</v>
      </c>
      <c r="G23" s="3">
        <v>400</v>
      </c>
      <c r="H23" s="2"/>
      <c r="I23" s="20">
        <f>15.71+33.5+154.2+127.5+154.2+67.5</f>
        <v>552.6099999999999</v>
      </c>
      <c r="J23" s="20">
        <f t="shared" ref="J23:J28" si="3">G23-I23</f>
        <v>-152.6099999999999</v>
      </c>
      <c r="K23" s="21">
        <v>400</v>
      </c>
      <c r="L23" s="22">
        <v>500</v>
      </c>
      <c r="M23" s="8"/>
    </row>
    <row r="24" spans="1:13" x14ac:dyDescent="0.3">
      <c r="A24" s="2" t="s">
        <v>56</v>
      </c>
      <c r="B24" s="2"/>
      <c r="C24" s="2" t="s">
        <v>57</v>
      </c>
      <c r="D24" s="2">
        <v>700</v>
      </c>
      <c r="E24" s="3"/>
      <c r="F24" s="3">
        <v>750</v>
      </c>
      <c r="G24" s="3">
        <v>700</v>
      </c>
      <c r="H24" s="2"/>
      <c r="I24" s="20">
        <v>38.6</v>
      </c>
      <c r="J24" s="20">
        <f t="shared" si="3"/>
        <v>661.4</v>
      </c>
      <c r="K24" s="21">
        <v>600</v>
      </c>
      <c r="L24" s="22">
        <v>600</v>
      </c>
      <c r="M24" s="8"/>
    </row>
    <row r="25" spans="1:13" x14ac:dyDescent="0.3">
      <c r="A25" s="2" t="s">
        <v>58</v>
      </c>
      <c r="B25" s="2"/>
      <c r="C25" s="2" t="s">
        <v>59</v>
      </c>
      <c r="D25" s="2">
        <v>300</v>
      </c>
      <c r="E25" s="3"/>
      <c r="F25" s="3">
        <v>300</v>
      </c>
      <c r="G25" s="3">
        <v>200</v>
      </c>
      <c r="H25" s="2"/>
      <c r="I25" s="20">
        <v>207.62</v>
      </c>
      <c r="J25" s="20">
        <f t="shared" si="3"/>
        <v>-7.6200000000000045</v>
      </c>
      <c r="K25" s="21">
        <v>300</v>
      </c>
      <c r="L25" s="22">
        <v>300</v>
      </c>
      <c r="M25" s="8"/>
    </row>
    <row r="26" spans="1:13" x14ac:dyDescent="0.3">
      <c r="A26" s="2" t="s">
        <v>60</v>
      </c>
      <c r="B26" s="2"/>
      <c r="C26" s="2" t="s">
        <v>61</v>
      </c>
      <c r="D26" s="2">
        <v>300</v>
      </c>
      <c r="E26" s="3"/>
      <c r="F26" s="3">
        <v>300</v>
      </c>
      <c r="G26" s="3">
        <v>300</v>
      </c>
      <c r="H26" s="2"/>
      <c r="I26" s="20">
        <v>265.29000000000002</v>
      </c>
      <c r="J26" s="20">
        <f t="shared" si="3"/>
        <v>34.70999999999998</v>
      </c>
      <c r="K26" s="21">
        <v>300</v>
      </c>
      <c r="L26" s="22">
        <v>300</v>
      </c>
      <c r="M26" s="8"/>
    </row>
    <row r="27" spans="1:13" x14ac:dyDescent="0.3">
      <c r="A27" s="2" t="s">
        <v>62</v>
      </c>
      <c r="B27" s="2"/>
      <c r="C27" s="2" t="s">
        <v>63</v>
      </c>
      <c r="D27" s="2">
        <v>800</v>
      </c>
      <c r="E27" s="3">
        <v>800</v>
      </c>
      <c r="F27" s="3">
        <v>800</v>
      </c>
      <c r="G27" s="3">
        <v>800</v>
      </c>
      <c r="H27" s="2" t="s">
        <v>64</v>
      </c>
      <c r="I27" s="20">
        <v>800</v>
      </c>
      <c r="J27" s="20">
        <f t="shared" si="3"/>
        <v>0</v>
      </c>
      <c r="K27" s="23">
        <v>800</v>
      </c>
      <c r="L27" s="22">
        <v>800</v>
      </c>
      <c r="M27" s="8"/>
    </row>
    <row r="28" spans="1:13" x14ac:dyDescent="0.3">
      <c r="A28" s="2" t="s">
        <v>65</v>
      </c>
      <c r="B28" s="2"/>
      <c r="C28" s="2" t="s">
        <v>66</v>
      </c>
      <c r="D28" s="2">
        <v>400</v>
      </c>
      <c r="E28" s="3">
        <v>31.15</v>
      </c>
      <c r="F28" s="3">
        <v>350</v>
      </c>
      <c r="G28" s="3">
        <v>350</v>
      </c>
      <c r="H28" s="2"/>
      <c r="I28" s="20"/>
      <c r="J28" s="20">
        <f t="shared" si="3"/>
        <v>350</v>
      </c>
      <c r="K28" s="21">
        <v>350</v>
      </c>
      <c r="L28" s="22">
        <v>350</v>
      </c>
      <c r="M28" s="8"/>
    </row>
    <row r="29" spans="1:13" x14ac:dyDescent="0.3">
      <c r="A29" s="2" t="s">
        <v>67</v>
      </c>
      <c r="B29" s="2"/>
      <c r="C29" s="2" t="s">
        <v>68</v>
      </c>
      <c r="D29" s="2">
        <v>300</v>
      </c>
      <c r="E29" s="3"/>
      <c r="F29" s="3" t="s">
        <v>69</v>
      </c>
      <c r="G29" s="3"/>
      <c r="H29" s="2"/>
      <c r="I29" s="20"/>
      <c r="J29" s="20"/>
      <c r="K29" s="8"/>
      <c r="L29" s="22">
        <v>300</v>
      </c>
      <c r="M29" s="8"/>
    </row>
    <row r="30" spans="1:13" x14ac:dyDescent="0.3">
      <c r="A30" s="2" t="s">
        <v>70</v>
      </c>
      <c r="B30" s="2"/>
      <c r="C30" s="2" t="s">
        <v>71</v>
      </c>
      <c r="D30" s="2">
        <v>300</v>
      </c>
      <c r="E30" s="3">
        <v>12.55</v>
      </c>
      <c r="F30" s="3">
        <v>300</v>
      </c>
      <c r="G30" s="3">
        <v>300</v>
      </c>
      <c r="H30" s="2"/>
      <c r="I30" s="20"/>
      <c r="J30" s="20">
        <f>G30-I30</f>
        <v>300</v>
      </c>
      <c r="K30" s="21">
        <v>300</v>
      </c>
      <c r="L30" s="22">
        <v>300</v>
      </c>
      <c r="M30" s="8"/>
    </row>
    <row r="31" spans="1:13" x14ac:dyDescent="0.3">
      <c r="A31" s="2" t="s">
        <v>72</v>
      </c>
      <c r="B31" s="2"/>
      <c r="C31" s="2" t="s">
        <v>73</v>
      </c>
      <c r="D31" s="2" t="s">
        <v>74</v>
      </c>
      <c r="E31" s="3" t="s">
        <v>74</v>
      </c>
      <c r="F31" s="3">
        <v>1000</v>
      </c>
      <c r="G31" s="3">
        <v>800</v>
      </c>
      <c r="H31" s="2" t="s">
        <v>75</v>
      </c>
      <c r="I31" s="20">
        <f>320+14.7</f>
        <v>334.7</v>
      </c>
      <c r="J31" s="20">
        <f>G31-I31</f>
        <v>465.3</v>
      </c>
      <c r="K31" s="8">
        <v>0</v>
      </c>
      <c r="L31" s="22">
        <v>0</v>
      </c>
      <c r="M31" s="8" t="s">
        <v>161</v>
      </c>
    </row>
    <row r="32" spans="1:13" x14ac:dyDescent="0.3">
      <c r="A32" s="2" t="s">
        <v>76</v>
      </c>
      <c r="B32" s="2"/>
      <c r="C32" s="2" t="s">
        <v>77</v>
      </c>
      <c r="D32" s="2" t="s">
        <v>74</v>
      </c>
      <c r="E32" s="3" t="s">
        <v>74</v>
      </c>
      <c r="F32" s="3">
        <v>100</v>
      </c>
      <c r="G32" s="6">
        <v>150</v>
      </c>
      <c r="H32" s="2" t="s">
        <v>78</v>
      </c>
      <c r="I32" s="20"/>
      <c r="J32" s="20">
        <f>G32-I32</f>
        <v>150</v>
      </c>
      <c r="K32" s="8"/>
      <c r="L32" s="22">
        <v>150</v>
      </c>
      <c r="M32" s="8" t="s">
        <v>69</v>
      </c>
    </row>
    <row r="33" spans="1:13" x14ac:dyDescent="0.3">
      <c r="A33" s="15">
        <v>41760</v>
      </c>
      <c r="B33" s="2"/>
      <c r="C33" s="2" t="s">
        <v>160</v>
      </c>
      <c r="D33" s="2"/>
      <c r="E33" s="3"/>
      <c r="F33" s="3"/>
      <c r="G33" s="6"/>
      <c r="H33" s="2"/>
      <c r="I33" s="20"/>
      <c r="J33" s="20"/>
      <c r="K33" s="21">
        <v>3150</v>
      </c>
      <c r="L33" s="22">
        <v>3150</v>
      </c>
      <c r="M33" s="8"/>
    </row>
    <row r="34" spans="1:13" x14ac:dyDescent="0.3">
      <c r="A34" s="2" t="s">
        <v>79</v>
      </c>
      <c r="B34" s="2" t="s">
        <v>80</v>
      </c>
      <c r="C34" s="2" t="s">
        <v>81</v>
      </c>
      <c r="D34" s="2">
        <v>1800</v>
      </c>
      <c r="E34" s="3">
        <v>1149.96</v>
      </c>
      <c r="F34" s="3">
        <v>1500</v>
      </c>
      <c r="G34" s="3">
        <v>1500</v>
      </c>
      <c r="H34" s="2"/>
      <c r="I34" s="20">
        <f>307.89+1010</f>
        <v>1317.8899999999999</v>
      </c>
      <c r="J34" s="20">
        <f t="shared" ref="J34:J42" si="4">G34-I34</f>
        <v>182.11000000000013</v>
      </c>
      <c r="K34" s="21">
        <v>1600</v>
      </c>
      <c r="L34" s="22">
        <v>1600</v>
      </c>
      <c r="M34" s="8"/>
    </row>
    <row r="35" spans="1:13" x14ac:dyDescent="0.3">
      <c r="A35" s="2" t="s">
        <v>82</v>
      </c>
      <c r="B35" s="2"/>
      <c r="C35" s="2" t="s">
        <v>83</v>
      </c>
      <c r="D35" s="2">
        <v>1500</v>
      </c>
      <c r="E35" s="3"/>
      <c r="F35" s="3">
        <v>3300</v>
      </c>
      <c r="G35" s="3">
        <v>3000</v>
      </c>
      <c r="H35" s="2"/>
      <c r="I35" s="20">
        <f>2049+21+63+180.4+120+40+47.97+637+55+35.7</f>
        <v>3249.0699999999997</v>
      </c>
      <c r="J35" s="20">
        <f t="shared" si="4"/>
        <v>-249.06999999999971</v>
      </c>
      <c r="K35" s="21">
        <v>3100</v>
      </c>
      <c r="L35" s="22">
        <v>3100</v>
      </c>
      <c r="M35" s="8" t="s">
        <v>179</v>
      </c>
    </row>
    <row r="36" spans="1:13" ht="28.8" x14ac:dyDescent="0.3">
      <c r="A36" s="2" t="s">
        <v>86</v>
      </c>
      <c r="B36" s="2" t="s">
        <v>87</v>
      </c>
      <c r="C36" s="2" t="s">
        <v>88</v>
      </c>
      <c r="D36" s="2">
        <v>350</v>
      </c>
      <c r="E36" s="3">
        <v>450</v>
      </c>
      <c r="F36" s="3">
        <v>450</v>
      </c>
      <c r="G36" s="3">
        <v>350</v>
      </c>
      <c r="H36" s="2" t="s">
        <v>89</v>
      </c>
      <c r="I36" s="20">
        <f>350+450</f>
        <v>800</v>
      </c>
      <c r="J36" s="20">
        <f t="shared" si="4"/>
        <v>-450</v>
      </c>
      <c r="K36" s="21">
        <v>450</v>
      </c>
      <c r="L36" s="22">
        <v>900</v>
      </c>
      <c r="M36" s="31" t="s">
        <v>186</v>
      </c>
    </row>
    <row r="37" spans="1:13" x14ac:dyDescent="0.3">
      <c r="A37" s="2" t="s">
        <v>90</v>
      </c>
      <c r="B37" s="2"/>
      <c r="C37" s="2" t="s">
        <v>91</v>
      </c>
      <c r="D37" s="2">
        <v>500</v>
      </c>
      <c r="E37" s="3">
        <v>64.39</v>
      </c>
      <c r="F37" s="3">
        <v>600</v>
      </c>
      <c r="G37" s="3">
        <v>500</v>
      </c>
      <c r="H37" s="2"/>
      <c r="I37" s="20">
        <f>100+415.41</f>
        <v>515.41000000000008</v>
      </c>
      <c r="J37" s="20">
        <f t="shared" si="4"/>
        <v>-15.410000000000082</v>
      </c>
      <c r="K37" s="21">
        <v>600</v>
      </c>
      <c r="L37" s="22">
        <v>600</v>
      </c>
      <c r="M37" s="8"/>
    </row>
    <row r="38" spans="1:13" x14ac:dyDescent="0.3">
      <c r="A38" s="2" t="s">
        <v>92</v>
      </c>
      <c r="B38" s="2"/>
      <c r="C38" s="2" t="s">
        <v>93</v>
      </c>
      <c r="D38" s="2"/>
      <c r="E38" s="3"/>
      <c r="F38" s="3"/>
      <c r="G38" s="3">
        <v>400</v>
      </c>
      <c r="H38" s="2" t="s">
        <v>94</v>
      </c>
      <c r="I38" s="20">
        <v>274.08999999999997</v>
      </c>
      <c r="J38" s="20">
        <f t="shared" si="4"/>
        <v>125.91000000000003</v>
      </c>
      <c r="K38" s="21">
        <v>400</v>
      </c>
      <c r="L38" s="22">
        <v>400</v>
      </c>
      <c r="M38" s="8"/>
    </row>
    <row r="39" spans="1:13" x14ac:dyDescent="0.3">
      <c r="A39" s="2" t="s">
        <v>95</v>
      </c>
      <c r="B39" s="2"/>
      <c r="C39" s="2" t="s">
        <v>181</v>
      </c>
      <c r="D39" s="2"/>
      <c r="E39" s="3"/>
      <c r="F39" s="3">
        <v>500</v>
      </c>
      <c r="G39" s="3">
        <v>500</v>
      </c>
      <c r="H39" s="2" t="s">
        <v>96</v>
      </c>
      <c r="I39" s="20"/>
      <c r="J39" s="20">
        <f t="shared" si="4"/>
        <v>500</v>
      </c>
      <c r="K39" s="8"/>
      <c r="L39" s="22">
        <v>500</v>
      </c>
      <c r="M39" s="8"/>
    </row>
    <row r="40" spans="1:13" x14ac:dyDescent="0.3">
      <c r="A40" s="2" t="s">
        <v>97</v>
      </c>
      <c r="B40" s="2" t="s">
        <v>98</v>
      </c>
      <c r="C40" s="2" t="s">
        <v>99</v>
      </c>
      <c r="D40" s="2">
        <v>200</v>
      </c>
      <c r="E40" s="3"/>
      <c r="F40" s="3">
        <v>250</v>
      </c>
      <c r="G40" s="3">
        <v>250</v>
      </c>
      <c r="H40" s="2"/>
      <c r="I40" s="20">
        <v>218</v>
      </c>
      <c r="J40" s="20">
        <f t="shared" si="4"/>
        <v>32</v>
      </c>
      <c r="K40" s="8"/>
      <c r="L40" s="22">
        <v>250</v>
      </c>
      <c r="M40" s="8"/>
    </row>
    <row r="41" spans="1:13" x14ac:dyDescent="0.3">
      <c r="A41" s="2" t="s">
        <v>100</v>
      </c>
      <c r="B41" s="2"/>
      <c r="C41" s="2" t="s">
        <v>101</v>
      </c>
      <c r="D41" s="2">
        <v>100</v>
      </c>
      <c r="E41" s="3">
        <v>101.47</v>
      </c>
      <c r="F41" s="3">
        <v>100</v>
      </c>
      <c r="G41" s="3">
        <v>100</v>
      </c>
      <c r="H41" s="2"/>
      <c r="I41" s="20">
        <v>127.72</v>
      </c>
      <c r="J41" s="20">
        <f t="shared" si="4"/>
        <v>-27.72</v>
      </c>
      <c r="K41" s="21">
        <v>100</v>
      </c>
      <c r="L41" s="22">
        <v>100</v>
      </c>
      <c r="M41" s="8"/>
    </row>
    <row r="42" spans="1:13" x14ac:dyDescent="0.3">
      <c r="A42" s="2" t="s">
        <v>102</v>
      </c>
      <c r="B42" s="2"/>
      <c r="C42" s="2" t="s">
        <v>103</v>
      </c>
      <c r="D42" s="2">
        <v>100</v>
      </c>
      <c r="E42" s="3"/>
      <c r="F42" s="3" t="s">
        <v>69</v>
      </c>
      <c r="G42" s="6">
        <v>100</v>
      </c>
      <c r="H42" s="2"/>
      <c r="I42" s="20"/>
      <c r="J42" s="20">
        <f t="shared" si="4"/>
        <v>100</v>
      </c>
      <c r="K42" s="8"/>
      <c r="L42" s="22">
        <v>100</v>
      </c>
      <c r="M42" s="8"/>
    </row>
    <row r="43" spans="1:13" x14ac:dyDescent="0.3">
      <c r="A43" s="2" t="s">
        <v>173</v>
      </c>
      <c r="B43" s="2" t="s">
        <v>174</v>
      </c>
      <c r="C43" s="2" t="s">
        <v>175</v>
      </c>
      <c r="D43" s="2"/>
      <c r="E43" s="3"/>
      <c r="F43" s="3"/>
      <c r="G43" s="3"/>
      <c r="H43" s="2"/>
      <c r="I43" s="20"/>
      <c r="J43" s="20"/>
      <c r="K43" s="21">
        <v>169.99</v>
      </c>
      <c r="L43" s="22">
        <v>170</v>
      </c>
      <c r="M43" s="8"/>
    </row>
    <row r="44" spans="1:13" x14ac:dyDescent="0.3">
      <c r="A44" s="2" t="s">
        <v>104</v>
      </c>
      <c r="B44" s="2" t="s">
        <v>105</v>
      </c>
      <c r="C44" s="2" t="s">
        <v>106</v>
      </c>
      <c r="D44" s="2">
        <v>250</v>
      </c>
      <c r="E44" s="3">
        <v>235.69</v>
      </c>
      <c r="F44" s="3">
        <v>430</v>
      </c>
      <c r="G44" s="3">
        <v>430</v>
      </c>
      <c r="H44" s="2" t="s">
        <v>107</v>
      </c>
      <c r="I44" s="20">
        <f>20.88+313.34+26.34+70.9+163.1</f>
        <v>594.55999999999995</v>
      </c>
      <c r="J44" s="20">
        <f>G44-I44</f>
        <v>-164.55999999999995</v>
      </c>
      <c r="K44" s="21">
        <v>450</v>
      </c>
      <c r="L44" s="22">
        <v>500</v>
      </c>
      <c r="M44" s="8"/>
    </row>
    <row r="45" spans="1:13" x14ac:dyDescent="0.3">
      <c r="A45" s="2" t="s">
        <v>108</v>
      </c>
      <c r="B45" s="2"/>
      <c r="C45" s="2" t="s">
        <v>109</v>
      </c>
      <c r="D45" s="2">
        <v>250</v>
      </c>
      <c r="E45" s="3">
        <v>13.32</v>
      </c>
      <c r="F45" s="3">
        <v>350</v>
      </c>
      <c r="G45" s="3">
        <v>250</v>
      </c>
      <c r="H45" s="2"/>
      <c r="I45" s="20"/>
      <c r="J45" s="20">
        <f>G45-I45</f>
        <v>250</v>
      </c>
      <c r="K45" s="21">
        <v>400</v>
      </c>
      <c r="L45" s="22">
        <v>400</v>
      </c>
      <c r="M45" s="8"/>
    </row>
    <row r="46" spans="1:13" x14ac:dyDescent="0.3">
      <c r="A46" s="2" t="s">
        <v>110</v>
      </c>
      <c r="B46" s="2"/>
      <c r="C46" s="2" t="s">
        <v>111</v>
      </c>
      <c r="D46" s="2">
        <v>600</v>
      </c>
      <c r="E46" s="3"/>
      <c r="F46" s="3">
        <v>600</v>
      </c>
      <c r="G46" s="3">
        <v>600</v>
      </c>
      <c r="H46" s="2"/>
      <c r="I46" s="20"/>
      <c r="J46" s="20">
        <f t="shared" ref="J46:J51" si="5">G46-I46</f>
        <v>600</v>
      </c>
      <c r="K46" s="21">
        <v>500</v>
      </c>
      <c r="L46" s="22">
        <v>500</v>
      </c>
      <c r="M46" s="8"/>
    </row>
    <row r="47" spans="1:13" x14ac:dyDescent="0.3">
      <c r="A47" s="2" t="s">
        <v>112</v>
      </c>
      <c r="B47" s="2"/>
      <c r="C47" s="2" t="s">
        <v>113</v>
      </c>
      <c r="D47" s="2">
        <v>550</v>
      </c>
      <c r="E47" s="3"/>
      <c r="F47" s="3">
        <v>600</v>
      </c>
      <c r="G47" s="3">
        <v>500</v>
      </c>
      <c r="H47" s="2"/>
      <c r="I47" s="20">
        <f>347.4+72.1</f>
        <v>419.5</v>
      </c>
      <c r="J47" s="20">
        <f t="shared" si="5"/>
        <v>80.5</v>
      </c>
      <c r="K47" s="21">
        <v>400</v>
      </c>
      <c r="L47" s="22">
        <v>400</v>
      </c>
      <c r="M47" s="8"/>
    </row>
    <row r="48" spans="1:13" x14ac:dyDescent="0.3">
      <c r="A48" s="2" t="s">
        <v>114</v>
      </c>
      <c r="B48" s="2"/>
      <c r="C48" s="2" t="s">
        <v>115</v>
      </c>
      <c r="D48" s="2">
        <v>400</v>
      </c>
      <c r="E48" s="3">
        <v>200</v>
      </c>
      <c r="F48" s="3">
        <v>400</v>
      </c>
      <c r="G48" s="3">
        <v>400</v>
      </c>
      <c r="H48" s="2"/>
      <c r="I48" s="20">
        <v>200</v>
      </c>
      <c r="J48" s="20">
        <f t="shared" si="5"/>
        <v>200</v>
      </c>
      <c r="K48" s="21">
        <v>400</v>
      </c>
      <c r="L48" s="22">
        <v>400</v>
      </c>
      <c r="M48" s="8"/>
    </row>
    <row r="49" spans="1:13" x14ac:dyDescent="0.3">
      <c r="A49" s="2" t="s">
        <v>116</v>
      </c>
      <c r="B49" s="2"/>
      <c r="C49" s="2" t="s">
        <v>117</v>
      </c>
      <c r="D49" s="2" t="s">
        <v>118</v>
      </c>
      <c r="E49" s="3">
        <v>258.94</v>
      </c>
      <c r="F49" s="3">
        <v>250</v>
      </c>
      <c r="G49" s="3">
        <v>200</v>
      </c>
      <c r="H49" s="2"/>
      <c r="I49" s="20">
        <v>216.19</v>
      </c>
      <c r="J49" s="20">
        <f t="shared" si="5"/>
        <v>-16.189999999999998</v>
      </c>
      <c r="K49" s="21">
        <v>250</v>
      </c>
      <c r="L49" s="22">
        <v>250</v>
      </c>
      <c r="M49" s="8"/>
    </row>
    <row r="50" spans="1:13" x14ac:dyDescent="0.3">
      <c r="A50" s="2" t="s">
        <v>119</v>
      </c>
      <c r="B50" s="2"/>
      <c r="C50" s="2" t="s">
        <v>120</v>
      </c>
      <c r="D50" s="2">
        <v>222</v>
      </c>
      <c r="E50" s="3">
        <v>278</v>
      </c>
      <c r="F50" s="3">
        <v>250</v>
      </c>
      <c r="G50" s="3">
        <v>250</v>
      </c>
      <c r="H50" s="2"/>
      <c r="I50" s="20">
        <v>278</v>
      </c>
      <c r="J50" s="20">
        <f t="shared" si="5"/>
        <v>-28</v>
      </c>
      <c r="K50" s="21">
        <v>250</v>
      </c>
      <c r="L50" s="22">
        <v>300</v>
      </c>
      <c r="M50" s="8"/>
    </row>
    <row r="51" spans="1:13" x14ac:dyDescent="0.3">
      <c r="A51" s="2" t="s">
        <v>121</v>
      </c>
      <c r="B51" s="2"/>
      <c r="C51" s="2" t="s">
        <v>122</v>
      </c>
      <c r="D51" s="2" t="s">
        <v>74</v>
      </c>
      <c r="E51" s="3" t="s">
        <v>74</v>
      </c>
      <c r="F51" s="3">
        <v>800</v>
      </c>
      <c r="G51" s="3">
        <v>600</v>
      </c>
      <c r="H51" s="2"/>
      <c r="I51" s="20"/>
      <c r="J51" s="20">
        <f t="shared" si="5"/>
        <v>600</v>
      </c>
      <c r="K51" s="8"/>
      <c r="L51" s="22">
        <v>600</v>
      </c>
      <c r="M51" s="8"/>
    </row>
    <row r="52" spans="1:13" ht="28.8" x14ac:dyDescent="0.3">
      <c r="A52" s="16" t="s">
        <v>166</v>
      </c>
      <c r="B52" s="2"/>
      <c r="C52" s="2" t="s">
        <v>162</v>
      </c>
      <c r="D52" s="2"/>
      <c r="E52" s="3"/>
      <c r="F52" s="3"/>
      <c r="G52" s="3"/>
      <c r="H52" s="2"/>
      <c r="I52" s="20"/>
      <c r="J52" s="20"/>
      <c r="K52" s="21">
        <v>550</v>
      </c>
      <c r="L52" s="22">
        <v>550</v>
      </c>
      <c r="M52" s="31" t="s">
        <v>185</v>
      </c>
    </row>
    <row r="53" spans="1:13" x14ac:dyDescent="0.3">
      <c r="A53" s="16" t="s">
        <v>167</v>
      </c>
      <c r="B53" s="2"/>
      <c r="C53" s="2" t="s">
        <v>163</v>
      </c>
      <c r="D53" s="2"/>
      <c r="E53" s="3"/>
      <c r="F53" s="3"/>
      <c r="G53" s="3"/>
      <c r="H53" s="2"/>
      <c r="I53" s="20"/>
      <c r="J53" s="20"/>
      <c r="K53" s="21">
        <v>170</v>
      </c>
      <c r="L53" s="22">
        <v>170</v>
      </c>
      <c r="M53" s="8"/>
    </row>
    <row r="54" spans="1:13" x14ac:dyDescent="0.3">
      <c r="A54" s="16" t="s">
        <v>165</v>
      </c>
      <c r="B54" s="2"/>
      <c r="C54" s="2" t="s">
        <v>168</v>
      </c>
      <c r="D54" s="2"/>
      <c r="E54" s="3"/>
      <c r="F54" s="3"/>
      <c r="G54" s="3"/>
      <c r="H54" s="2"/>
      <c r="I54" s="20"/>
      <c r="J54" s="20"/>
      <c r="K54" s="21">
        <v>200</v>
      </c>
      <c r="L54" s="22">
        <v>200</v>
      </c>
      <c r="M54" s="8"/>
    </row>
    <row r="55" spans="1:13" x14ac:dyDescent="0.3">
      <c r="A55" s="2" t="s">
        <v>123</v>
      </c>
      <c r="B55" s="2" t="s">
        <v>124</v>
      </c>
      <c r="C55" s="2" t="s">
        <v>125</v>
      </c>
      <c r="D55" s="2">
        <v>500</v>
      </c>
      <c r="E55" s="3">
        <v>108.5</v>
      </c>
      <c r="F55" s="3">
        <v>500</v>
      </c>
      <c r="G55" s="3">
        <v>500</v>
      </c>
      <c r="H55" s="2"/>
      <c r="I55" s="20">
        <v>487.3</v>
      </c>
      <c r="J55" s="20">
        <f>G55-I55</f>
        <v>12.699999999999989</v>
      </c>
      <c r="K55" s="21">
        <v>500</v>
      </c>
      <c r="L55" s="22">
        <v>500</v>
      </c>
      <c r="M55" s="8"/>
    </row>
    <row r="56" spans="1:13" x14ac:dyDescent="0.3">
      <c r="A56" s="2" t="s">
        <v>126</v>
      </c>
      <c r="B56" s="2"/>
      <c r="C56" s="2" t="s">
        <v>127</v>
      </c>
      <c r="D56" s="2">
        <v>120</v>
      </c>
      <c r="E56" s="3"/>
      <c r="F56" s="3">
        <v>200</v>
      </c>
      <c r="G56" s="3">
        <v>200</v>
      </c>
      <c r="H56" s="2"/>
      <c r="I56" s="20">
        <v>40</v>
      </c>
      <c r="J56" s="20">
        <f>G56-I56</f>
        <v>160</v>
      </c>
      <c r="K56" s="8"/>
      <c r="L56" s="22">
        <v>400</v>
      </c>
      <c r="M56" s="8"/>
    </row>
    <row r="57" spans="1:13" ht="28.8" x14ac:dyDescent="0.3">
      <c r="A57" s="17" t="s">
        <v>169</v>
      </c>
      <c r="B57" s="2"/>
      <c r="C57" s="2" t="s">
        <v>182</v>
      </c>
      <c r="D57" s="2"/>
      <c r="E57" s="3"/>
      <c r="F57" s="3"/>
      <c r="G57" s="3"/>
      <c r="H57" s="2"/>
      <c r="I57" s="20"/>
      <c r="J57" s="20"/>
      <c r="K57" s="21">
        <v>25</v>
      </c>
      <c r="L57" s="22">
        <v>25</v>
      </c>
      <c r="M57" s="31" t="s">
        <v>183</v>
      </c>
    </row>
    <row r="58" spans="1:13" x14ac:dyDescent="0.3">
      <c r="A58" s="2" t="s">
        <v>128</v>
      </c>
      <c r="B58" s="2"/>
      <c r="C58" s="2" t="s">
        <v>129</v>
      </c>
      <c r="D58" s="2">
        <v>150</v>
      </c>
      <c r="E58" s="3"/>
      <c r="F58" s="3">
        <v>150</v>
      </c>
      <c r="G58" s="3">
        <v>150</v>
      </c>
      <c r="H58" s="2"/>
      <c r="I58" s="20"/>
      <c r="J58" s="20">
        <f>G58-I58</f>
        <v>150</v>
      </c>
      <c r="K58" s="21">
        <v>150</v>
      </c>
      <c r="L58" s="22">
        <v>150</v>
      </c>
      <c r="M58" s="8"/>
    </row>
    <row r="59" spans="1:13" x14ac:dyDescent="0.3">
      <c r="A59" s="2" t="s">
        <v>130</v>
      </c>
      <c r="B59" s="2"/>
      <c r="C59" s="2" t="s">
        <v>131</v>
      </c>
      <c r="D59" s="2">
        <v>400</v>
      </c>
      <c r="E59" s="3">
        <v>400</v>
      </c>
      <c r="F59" s="3">
        <v>400</v>
      </c>
      <c r="G59" s="3">
        <v>400</v>
      </c>
      <c r="H59" s="2"/>
      <c r="I59" s="20">
        <v>200</v>
      </c>
      <c r="J59" s="20">
        <f>G59-I59</f>
        <v>200</v>
      </c>
      <c r="K59" s="21">
        <v>400</v>
      </c>
      <c r="L59" s="22">
        <v>400</v>
      </c>
      <c r="M59" s="8"/>
    </row>
    <row r="60" spans="1:13" x14ac:dyDescent="0.3">
      <c r="A60" s="2" t="s">
        <v>132</v>
      </c>
      <c r="B60" s="2"/>
      <c r="C60" s="2" t="s">
        <v>133</v>
      </c>
      <c r="D60" s="2">
        <v>400</v>
      </c>
      <c r="E60" s="3">
        <v>250</v>
      </c>
      <c r="F60" s="3">
        <v>400</v>
      </c>
      <c r="G60" s="3">
        <v>400</v>
      </c>
      <c r="H60" s="2"/>
      <c r="I60" s="20"/>
      <c r="J60" s="20">
        <f>G60-I60</f>
        <v>400</v>
      </c>
      <c r="K60" s="21">
        <v>400</v>
      </c>
      <c r="L60" s="22">
        <v>400</v>
      </c>
      <c r="M60" s="8"/>
    </row>
    <row r="61" spans="1:13" x14ac:dyDescent="0.3">
      <c r="A61" s="2" t="s">
        <v>134</v>
      </c>
      <c r="B61" s="2"/>
      <c r="C61" s="2" t="s">
        <v>135</v>
      </c>
      <c r="D61" s="2">
        <v>280</v>
      </c>
      <c r="E61" s="3"/>
      <c r="F61" s="3" t="s">
        <v>69</v>
      </c>
      <c r="G61" s="3"/>
      <c r="H61" s="2"/>
      <c r="I61" s="20"/>
      <c r="J61" s="20"/>
      <c r="K61" s="21">
        <v>400</v>
      </c>
      <c r="L61" s="22">
        <v>400</v>
      </c>
      <c r="M61" s="8" t="s">
        <v>172</v>
      </c>
    </row>
    <row r="62" spans="1:13" x14ac:dyDescent="0.3">
      <c r="A62" s="2" t="s">
        <v>170</v>
      </c>
      <c r="B62" s="2"/>
      <c r="C62" s="2" t="s">
        <v>171</v>
      </c>
      <c r="D62" s="2"/>
      <c r="E62" s="3"/>
      <c r="F62" s="3"/>
      <c r="G62" s="3"/>
      <c r="H62" s="2"/>
      <c r="I62" s="20"/>
      <c r="J62" s="20"/>
      <c r="K62" s="21">
        <v>120</v>
      </c>
      <c r="L62" s="22">
        <v>120</v>
      </c>
      <c r="M62" s="8"/>
    </row>
    <row r="63" spans="1:13" x14ac:dyDescent="0.3">
      <c r="A63" s="2" t="s">
        <v>187</v>
      </c>
      <c r="B63" s="2" t="s">
        <v>136</v>
      </c>
      <c r="C63" s="2"/>
      <c r="D63" s="2"/>
      <c r="E63" s="3"/>
      <c r="F63" s="3"/>
      <c r="G63" s="3"/>
      <c r="H63" s="2"/>
      <c r="I63" s="20"/>
      <c r="J63" s="20"/>
      <c r="K63" s="8"/>
      <c r="L63" s="34">
        <v>3000</v>
      </c>
      <c r="M63" s="8"/>
    </row>
    <row r="64" spans="1:13" ht="28.8" x14ac:dyDescent="0.3">
      <c r="A64" s="2" t="s">
        <v>137</v>
      </c>
      <c r="B64" s="2" t="s">
        <v>138</v>
      </c>
      <c r="C64" s="2"/>
      <c r="D64" s="24">
        <v>910</v>
      </c>
      <c r="E64" s="3"/>
      <c r="F64" s="3"/>
      <c r="G64" s="3"/>
      <c r="H64" s="2"/>
      <c r="I64" s="20"/>
      <c r="J64" s="20"/>
      <c r="K64" s="8"/>
      <c r="L64" s="22">
        <v>1787.03</v>
      </c>
      <c r="M64" s="31" t="s">
        <v>178</v>
      </c>
    </row>
    <row r="65" spans="1:13" x14ac:dyDescent="0.3">
      <c r="A65" s="2" t="s">
        <v>139</v>
      </c>
      <c r="B65" s="2" t="s">
        <v>140</v>
      </c>
      <c r="C65" s="2"/>
      <c r="D65" s="25">
        <v>5206</v>
      </c>
      <c r="E65" s="3"/>
      <c r="F65" s="3"/>
      <c r="G65" s="3"/>
      <c r="H65" s="2"/>
      <c r="I65" s="20">
        <v>446.99</v>
      </c>
      <c r="J65" s="20">
        <f>G65-I65</f>
        <v>-446.99</v>
      </c>
      <c r="K65" s="8"/>
      <c r="L65" s="22">
        <v>4759.04</v>
      </c>
      <c r="M65" s="8" t="s">
        <v>177</v>
      </c>
    </row>
    <row r="66" spans="1:13" x14ac:dyDescent="0.3">
      <c r="A66" s="2" t="s">
        <v>141</v>
      </c>
      <c r="B66" s="2" t="s">
        <v>142</v>
      </c>
      <c r="C66" s="2"/>
      <c r="D66" s="2"/>
      <c r="E66" s="3"/>
      <c r="F66" s="3">
        <v>1900</v>
      </c>
      <c r="G66" s="3">
        <v>1900</v>
      </c>
      <c r="H66" s="2"/>
      <c r="I66" s="20">
        <v>462.99</v>
      </c>
      <c r="J66" s="20">
        <f>G66-I66</f>
        <v>1437.01</v>
      </c>
      <c r="K66" s="8"/>
      <c r="L66" s="22">
        <v>1437.01</v>
      </c>
      <c r="M66" s="8"/>
    </row>
    <row r="67" spans="1:13" x14ac:dyDescent="0.3">
      <c r="A67" s="2" t="s">
        <v>143</v>
      </c>
      <c r="B67" s="2" t="s">
        <v>142</v>
      </c>
      <c r="C67" s="2"/>
      <c r="D67" s="7">
        <v>5656</v>
      </c>
      <c r="E67" s="3"/>
      <c r="F67" s="3"/>
      <c r="G67" s="3"/>
      <c r="H67" s="2"/>
      <c r="I67" s="20">
        <f>2280</f>
        <v>2280</v>
      </c>
      <c r="J67" s="20">
        <f>D67-I67</f>
        <v>3376</v>
      </c>
      <c r="K67" s="8"/>
      <c r="L67" s="22">
        <v>3908.61</v>
      </c>
      <c r="M67" s="8"/>
    </row>
    <row r="68" spans="1:13" x14ac:dyDescent="0.3">
      <c r="A68" s="2" t="s">
        <v>144</v>
      </c>
      <c r="B68" s="2" t="s">
        <v>145</v>
      </c>
      <c r="C68" s="2"/>
      <c r="D68" s="2">
        <v>2608.48</v>
      </c>
      <c r="E68" s="3"/>
      <c r="F68" s="3"/>
      <c r="G68" s="6">
        <v>2608.5</v>
      </c>
      <c r="H68" s="2"/>
      <c r="I68" s="20"/>
      <c r="J68" s="20">
        <f>G68-I68</f>
        <v>2608.5</v>
      </c>
      <c r="K68" s="8"/>
      <c r="L68" s="22">
        <v>2608.48</v>
      </c>
      <c r="M68" s="8"/>
    </row>
    <row r="69" spans="1:13" x14ac:dyDescent="0.3">
      <c r="A69" s="2" t="s">
        <v>146</v>
      </c>
      <c r="B69" s="2" t="s">
        <v>147</v>
      </c>
      <c r="C69" s="2"/>
      <c r="D69" s="7">
        <v>2500</v>
      </c>
      <c r="E69" s="3"/>
      <c r="F69" s="3"/>
      <c r="G69" s="6"/>
      <c r="H69" s="2"/>
      <c r="I69" s="20"/>
      <c r="J69" s="20"/>
      <c r="K69" s="8"/>
      <c r="L69" s="22">
        <v>2500</v>
      </c>
      <c r="M69" s="8"/>
    </row>
    <row r="70" spans="1:13" x14ac:dyDescent="0.3">
      <c r="A70" s="2" t="s">
        <v>148</v>
      </c>
      <c r="B70" s="2" t="s">
        <v>149</v>
      </c>
      <c r="C70" s="2" t="s">
        <v>150</v>
      </c>
      <c r="D70" s="2">
        <v>83207.990000000005</v>
      </c>
      <c r="E70" s="3">
        <v>32439.599999999999</v>
      </c>
      <c r="F70" s="3"/>
      <c r="G70" s="6">
        <v>32439.599999999999</v>
      </c>
      <c r="H70" s="2"/>
      <c r="I70" s="20"/>
      <c r="J70" s="20">
        <f>G70-I70</f>
        <v>32439.599999999999</v>
      </c>
      <c r="K70" s="8"/>
      <c r="L70" s="22">
        <v>32439.599999999999</v>
      </c>
      <c r="M70" s="8"/>
    </row>
    <row r="71" spans="1:13" x14ac:dyDescent="0.3">
      <c r="A71" s="2"/>
      <c r="B71" s="2"/>
      <c r="C71" s="2"/>
      <c r="D71" s="2">
        <v>12000</v>
      </c>
      <c r="E71" s="3"/>
      <c r="F71" s="3"/>
      <c r="G71" s="3"/>
      <c r="H71" s="2"/>
      <c r="I71" s="20"/>
      <c r="J71" s="20"/>
      <c r="K71" s="8" t="s">
        <v>184</v>
      </c>
      <c r="L71" s="32">
        <f>SUM(L2:L70)</f>
        <v>83834.77</v>
      </c>
      <c r="M71" s="8"/>
    </row>
    <row r="72" spans="1:13" x14ac:dyDescent="0.3">
      <c r="A72" s="2"/>
      <c r="B72" s="2"/>
      <c r="C72" s="2"/>
      <c r="D72" s="2"/>
      <c r="E72" s="3"/>
      <c r="F72" s="3"/>
      <c r="G72" s="3"/>
      <c r="H72" s="2"/>
      <c r="I72" s="20"/>
      <c r="J72" s="20"/>
      <c r="K72" s="8"/>
      <c r="L72" s="22"/>
      <c r="M72" s="8"/>
    </row>
    <row r="73" spans="1:13" x14ac:dyDescent="0.3">
      <c r="A73" s="8"/>
      <c r="B73" s="8"/>
      <c r="C73" s="8" t="s">
        <v>151</v>
      </c>
      <c r="D73" s="8"/>
      <c r="E73" s="8"/>
      <c r="F73" s="8"/>
      <c r="G73" s="3"/>
      <c r="H73" s="8"/>
      <c r="I73" s="20">
        <v>710.76</v>
      </c>
      <c r="J73" s="20">
        <f>G73-I73</f>
        <v>-710.76</v>
      </c>
      <c r="K73" s="8"/>
      <c r="L73" s="22"/>
      <c r="M73" s="8"/>
    </row>
    <row r="74" spans="1:13" x14ac:dyDescent="0.3">
      <c r="A74" s="8"/>
      <c r="B74" s="8"/>
      <c r="C74" s="8" t="s">
        <v>152</v>
      </c>
      <c r="D74" s="8"/>
      <c r="E74" s="9">
        <v>43734</v>
      </c>
      <c r="F74" s="8">
        <v>709.97</v>
      </c>
      <c r="G74" s="10"/>
      <c r="H74" s="8"/>
      <c r="I74" s="20">
        <v>709.97</v>
      </c>
      <c r="J74" s="20">
        <f>G74-I74</f>
        <v>-709.97</v>
      </c>
      <c r="K74" s="8"/>
      <c r="L74" s="22"/>
      <c r="M74" s="8"/>
    </row>
    <row r="75" spans="1:13" x14ac:dyDescent="0.3">
      <c r="A75" s="8"/>
      <c r="B75" s="8"/>
      <c r="C75" s="8" t="s">
        <v>153</v>
      </c>
      <c r="D75" s="8"/>
      <c r="E75" s="26">
        <v>43791</v>
      </c>
      <c r="F75" s="27">
        <v>50</v>
      </c>
      <c r="G75" s="10"/>
      <c r="H75" s="8"/>
      <c r="I75" s="20"/>
      <c r="J75" s="20"/>
      <c r="K75" s="8"/>
      <c r="L75" s="22"/>
      <c r="M75" s="8"/>
    </row>
    <row r="76" spans="1:13" x14ac:dyDescent="0.3">
      <c r="A76" s="8"/>
      <c r="B76" s="8"/>
      <c r="C76" s="8" t="s">
        <v>154</v>
      </c>
      <c r="D76" s="8"/>
      <c r="E76" s="26">
        <v>43794</v>
      </c>
      <c r="F76" s="27">
        <v>20</v>
      </c>
      <c r="G76" s="10"/>
      <c r="H76" s="8"/>
      <c r="I76" s="20"/>
      <c r="J76" s="20"/>
      <c r="K76" s="8"/>
      <c r="L76" s="22"/>
      <c r="M76" s="8"/>
    </row>
    <row r="77" spans="1:13" x14ac:dyDescent="0.3">
      <c r="A77" s="8"/>
      <c r="B77" s="8"/>
      <c r="C77" s="8"/>
      <c r="D77" s="8"/>
      <c r="E77" s="8"/>
      <c r="F77" s="8"/>
      <c r="G77" s="10"/>
      <c r="H77" s="8"/>
      <c r="I77" s="20"/>
      <c r="J77" s="20"/>
      <c r="K77" s="8"/>
      <c r="L77" s="22"/>
      <c r="M77" s="8"/>
    </row>
    <row r="78" spans="1:13" x14ac:dyDescent="0.3">
      <c r="A78" s="8"/>
      <c r="B78" s="8"/>
      <c r="C78" s="8" t="s">
        <v>155</v>
      </c>
      <c r="D78" s="8"/>
      <c r="E78" s="26">
        <v>43798</v>
      </c>
      <c r="F78" s="27">
        <v>80</v>
      </c>
      <c r="G78" s="10"/>
      <c r="H78" s="8"/>
      <c r="I78" s="20"/>
      <c r="J78" s="8"/>
      <c r="K78" s="8"/>
      <c r="L78" s="22">
        <v>80</v>
      </c>
      <c r="M78" s="8"/>
    </row>
    <row r="79" spans="1:13" x14ac:dyDescent="0.3">
      <c r="A79" s="8"/>
      <c r="B79" s="8"/>
      <c r="C79" s="8" t="s">
        <v>156</v>
      </c>
      <c r="D79" s="8"/>
      <c r="E79" s="26">
        <v>43752</v>
      </c>
      <c r="F79" s="27">
        <v>500</v>
      </c>
      <c r="G79" s="10"/>
      <c r="H79" s="8"/>
      <c r="I79" s="20"/>
      <c r="J79" s="8"/>
      <c r="K79" s="8"/>
      <c r="L79" s="22">
        <v>500</v>
      </c>
      <c r="M79" s="8"/>
    </row>
    <row r="80" spans="1:13" x14ac:dyDescent="0.3">
      <c r="A80" s="8"/>
      <c r="B80" s="8"/>
      <c r="C80" s="8"/>
      <c r="D80" s="8"/>
      <c r="E80" s="26"/>
      <c r="F80" s="27"/>
      <c r="G80" s="10"/>
      <c r="H80" s="8"/>
      <c r="I80" s="20"/>
      <c r="J80" s="8"/>
      <c r="K80" s="8" t="s">
        <v>184</v>
      </c>
      <c r="L80" s="33" t="e">
        <f>L63+#REF!+L64+L65+L66+L67+L68+L69+L70+L78+L79</f>
        <v>#REF!</v>
      </c>
      <c r="M80" s="8"/>
    </row>
    <row r="1048544" spans="12:12" x14ac:dyDescent="0.3">
      <c r="L1048544" s="18" t="e">
        <f>SUM(L2:L1048543)</f>
        <v>#REF!</v>
      </c>
    </row>
  </sheetData>
  <pageMargins left="9.44444444444444E-2" right="7.8472222222222193E-2" top="0.75" bottom="0.75" header="0.51180555555555496" footer="0.51180555555555496"/>
  <pageSetup paperSize="9" firstPageNumber="0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3"/>
  <sheetViews>
    <sheetView zoomScaleNormal="100" workbookViewId="0">
      <selection activeCellId="1" sqref="J98:J99 A1"/>
    </sheetView>
  </sheetViews>
  <sheetFormatPr baseColWidth="10" defaultColWidth="8.33203125" defaultRowHeight="14.4" x14ac:dyDescent="0.3"/>
  <cols>
    <col min="3" max="3" width="28.6640625" customWidth="1"/>
    <col min="4" max="5" width="15.33203125" customWidth="1"/>
    <col min="6" max="6" width="10.109375" customWidth="1"/>
  </cols>
  <sheetData>
    <row r="9" spans="1:6" x14ac:dyDescent="0.3">
      <c r="E9" s="11"/>
      <c r="F9" s="11"/>
    </row>
    <row r="10" spans="1:6" x14ac:dyDescent="0.3">
      <c r="D10" s="12" t="s">
        <v>157</v>
      </c>
      <c r="E10" s="13" t="s">
        <v>158</v>
      </c>
      <c r="F10" s="13" t="s">
        <v>7</v>
      </c>
    </row>
    <row r="11" spans="1:6" x14ac:dyDescent="0.3">
      <c r="A11" s="2" t="s">
        <v>79</v>
      </c>
      <c r="B11" s="2" t="s">
        <v>80</v>
      </c>
      <c r="C11" s="2" t="s">
        <v>81</v>
      </c>
      <c r="D11" s="3">
        <v>1500</v>
      </c>
      <c r="E11" s="14"/>
      <c r="F11" s="14">
        <f>D11-E11</f>
        <v>1500</v>
      </c>
    </row>
    <row r="12" spans="1:6" x14ac:dyDescent="0.3">
      <c r="A12" s="2" t="s">
        <v>82</v>
      </c>
      <c r="B12" s="2"/>
      <c r="C12" s="2" t="s">
        <v>83</v>
      </c>
      <c r="D12" s="3">
        <v>3000</v>
      </c>
      <c r="E12" s="14">
        <v>2049</v>
      </c>
      <c r="F12" s="14">
        <f>D12-E12</f>
        <v>951</v>
      </c>
    </row>
    <row r="13" spans="1:6" x14ac:dyDescent="0.3">
      <c r="A13" s="2" t="s">
        <v>84</v>
      </c>
      <c r="B13" s="2"/>
      <c r="C13" s="2" t="s">
        <v>85</v>
      </c>
      <c r="D13" s="3">
        <v>500</v>
      </c>
      <c r="E13" s="14">
        <v>450</v>
      </c>
      <c r="F13" s="14">
        <f>D13-E13</f>
        <v>50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zoomScaleNormal="100" workbookViewId="0">
      <selection activeCellId="1" sqref="J98:J99 A1"/>
    </sheetView>
  </sheetViews>
  <sheetFormatPr baseColWidth="10" defaultColWidth="8.33203125" defaultRowHeight="14.4" x14ac:dyDescent="0.3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Förderplan 2020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Born</dc:creator>
  <cp:lastModifiedBy>Sabrina Born</cp:lastModifiedBy>
  <cp:revision>34</cp:revision>
  <cp:lastPrinted>2020-03-08T16:22:44Z</cp:lastPrinted>
  <dcterms:created xsi:type="dcterms:W3CDTF">2017-11-26T10:36:13Z</dcterms:created>
  <dcterms:modified xsi:type="dcterms:W3CDTF">2020-06-03T13:28:50Z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